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90" yWindow="120" windowWidth="16245" windowHeight="5925"/>
  </bookViews>
  <sheets>
    <sheet name="Model" sheetId="1" r:id="rId1"/>
    <sheet name="Sheet2" sheetId="2" r:id="rId2"/>
    <sheet name="Preference" sheetId="3" r:id="rId3"/>
    <sheet name="Sheet4" sheetId="6" state="veryHidden" r:id="rId4"/>
    <sheet name="Sheet3" sheetId="5" state="veryHidden" r:id="rId5"/>
    <sheet name="SolverTableSheet" sheetId="4" state="veryHidden" r:id="rId6"/>
  </sheets>
  <definedNames>
    <definedName name="Budget">Model!$B$6</definedName>
    <definedName name="Preference_weight">Model!$B$7</definedName>
    <definedName name="Salary">Model!$B$4</definedName>
    <definedName name="solver_adj" localSheetId="0" hidden="1">Model!$AC$10:$AC$18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Model!$AC$10:$AC$18</definedName>
    <definedName name="solver_lhs2" localSheetId="0" hidden="1">Model!$AC$19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2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Model!$AC$6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5</definedName>
    <definedName name="solver_rel2" localSheetId="0" hidden="1">2</definedName>
    <definedName name="solver_reo" localSheetId="0" hidden="1">2</definedName>
    <definedName name="solver_rep" localSheetId="0" hidden="1">2</definedName>
    <definedName name="solver_rhs1" localSheetId="0" hidden="1">binary</definedName>
    <definedName name="solver_rhs2" localSheetId="0" hidden="1">Model!$AC$21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2</definedName>
    <definedName name="Time_value__min.">Model!$B$3</definedName>
  </definedNames>
  <calcPr calcId="125725"/>
</workbook>
</file>

<file path=xl/calcChain.xml><?xml version="1.0" encoding="utf-8"?>
<calcChain xmlns="http://schemas.openxmlformats.org/spreadsheetml/2006/main">
  <c r="K10" i="1"/>
  <c r="P11"/>
  <c r="P12"/>
  <c r="P13"/>
  <c r="P14"/>
  <c r="P15"/>
  <c r="P16"/>
  <c r="P17"/>
  <c r="P18"/>
  <c r="P10"/>
  <c r="C26"/>
  <c r="C25"/>
  <c r="N11"/>
  <c r="N12"/>
  <c r="N13"/>
  <c r="N14"/>
  <c r="O14" s="1"/>
  <c r="N15"/>
  <c r="N16"/>
  <c r="N17"/>
  <c r="N18"/>
  <c r="N10"/>
  <c r="B1"/>
  <c r="B3"/>
  <c r="AA11"/>
  <c r="AA12"/>
  <c r="AA13"/>
  <c r="AA14"/>
  <c r="AA15"/>
  <c r="AA16"/>
  <c r="AA17"/>
  <c r="AA18"/>
  <c r="AA10"/>
  <c r="E10"/>
  <c r="AC19"/>
  <c r="L18"/>
  <c r="E18"/>
  <c r="E17"/>
  <c r="E16"/>
  <c r="E15"/>
  <c r="E14"/>
  <c r="E13"/>
  <c r="E12"/>
  <c r="E11"/>
  <c r="I10"/>
  <c r="O15"/>
  <c r="O10"/>
  <c r="O13"/>
  <c r="I17"/>
  <c r="I13"/>
  <c r="K13" s="1"/>
  <c r="Q13" s="1"/>
  <c r="AB13" s="1"/>
  <c r="I16"/>
  <c r="K16" s="1"/>
  <c r="I12"/>
  <c r="K12" s="1"/>
  <c r="K17"/>
  <c r="Q10" l="1"/>
  <c r="AB10" s="1"/>
  <c r="I14"/>
  <c r="K14" s="1"/>
  <c r="I18"/>
  <c r="K18" s="1"/>
  <c r="I15"/>
  <c r="K15" s="1"/>
  <c r="I11"/>
  <c r="K11" s="1"/>
  <c r="O17"/>
  <c r="Q17" s="1"/>
  <c r="AB17" s="1"/>
  <c r="O12"/>
  <c r="O16"/>
  <c r="Q16" s="1"/>
  <c r="AB16" s="1"/>
  <c r="O11"/>
  <c r="O18"/>
  <c r="Q12"/>
  <c r="AB12" s="1"/>
  <c r="Q14"/>
  <c r="AB14" s="1"/>
  <c r="Q15"/>
  <c r="AB15" s="1"/>
  <c r="Q11" l="1"/>
  <c r="AB11" s="1"/>
  <c r="Q18"/>
  <c r="AB18" l="1"/>
  <c r="AE15" s="1"/>
  <c r="AE17" l="1"/>
  <c r="AE11"/>
  <c r="AC6"/>
  <c r="AE16"/>
  <c r="AE14"/>
  <c r="AE18"/>
  <c r="AE13"/>
  <c r="AE12"/>
  <c r="AE10"/>
</calcChain>
</file>

<file path=xl/sharedStrings.xml><?xml version="1.0" encoding="utf-8"?>
<sst xmlns="http://schemas.openxmlformats.org/spreadsheetml/2006/main" count="112" uniqueCount="62">
  <si>
    <t>Location</t>
  </si>
  <si>
    <t>Fuel</t>
  </si>
  <si>
    <t>Rent</t>
  </si>
  <si>
    <t>Time</t>
  </si>
  <si>
    <t>Time Value</t>
  </si>
  <si>
    <t>Tolls</t>
  </si>
  <si>
    <t>Cost per day</t>
  </si>
  <si>
    <t>Garage</t>
  </si>
  <si>
    <t>Square Feet</t>
  </si>
  <si>
    <t>$/sq. foot</t>
  </si>
  <si>
    <t>U East</t>
  </si>
  <si>
    <t>U West</t>
  </si>
  <si>
    <t>Holland</t>
  </si>
  <si>
    <t>Lincoln</t>
  </si>
  <si>
    <t>Hoboken</t>
  </si>
  <si>
    <t>Jersey</t>
  </si>
  <si>
    <t>Parsippany</t>
  </si>
  <si>
    <t>Time value (min.)</t>
  </si>
  <si>
    <t>Salary</t>
  </si>
  <si>
    <t>Total monthly costs</t>
  </si>
  <si>
    <t xml:space="preserve">Mo. transportation </t>
  </si>
  <si>
    <t>52nd st (LT)</t>
  </si>
  <si>
    <t>52nd st (GW)</t>
  </si>
  <si>
    <t>http://www.mapquest.com/mq/2-ZVt2WXFn</t>
  </si>
  <si>
    <t>Link</t>
  </si>
  <si>
    <t>http://www.mapquest.com/mq/6-9oX4vpHW</t>
  </si>
  <si>
    <t>http://www.mapquest.com/mq/2-mlLdihZYS_aG</t>
  </si>
  <si>
    <t>Zipcode</t>
  </si>
  <si>
    <t>Rentometer</t>
  </si>
  <si>
    <t>Median Rent (2br)</t>
  </si>
  <si>
    <t>.</t>
  </si>
  <si>
    <t>Zilby</t>
  </si>
  <si>
    <t>Avg Sq Ft</t>
  </si>
  <si>
    <t>Reis</t>
  </si>
  <si>
    <t>Citi</t>
  </si>
  <si>
    <t>Chris</t>
  </si>
  <si>
    <t>Transportation</t>
  </si>
  <si>
    <t>Ashley</t>
  </si>
  <si>
    <t>=</t>
  </si>
  <si>
    <t>Budget</t>
  </si>
  <si>
    <t>Preference weight</t>
  </si>
  <si>
    <t>Maximize</t>
  </si>
  <si>
    <t>Ashley should move to:</t>
  </si>
  <si>
    <t>Parents</t>
  </si>
  <si>
    <t>Crime</t>
  </si>
  <si>
    <t>Culture</t>
  </si>
  <si>
    <t>Location Pref</t>
  </si>
  <si>
    <t>Brother A</t>
  </si>
  <si>
    <t>Brother C</t>
  </si>
  <si>
    <t>Alumni Club</t>
  </si>
  <si>
    <t>Sum</t>
  </si>
  <si>
    <t>Ranking</t>
  </si>
  <si>
    <t>Tennis Club</t>
  </si>
  <si>
    <t>After-tax Earnings</t>
  </si>
  <si>
    <t>how will ashley wear the pants in the family, dominate the decision</t>
  </si>
  <si>
    <t>$B$7</t>
  </si>
  <si>
    <t>$B$1</t>
  </si>
  <si>
    <t>$A$21</t>
  </si>
  <si>
    <t>Both</t>
  </si>
  <si>
    <t xml:space="preserve">Preference weight </t>
  </si>
  <si>
    <t>Location Ashley</t>
  </si>
  <si>
    <t>Location Chris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</si>
</sst>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0000"/>
    <numFmt numFmtId="165" formatCode="_(&quot;$&quot;* #,##0_);_(&quot;$&quot;* \(#,##0\);_(&quot;$&quot;* &quot;-&quot;??_);_(@_)"/>
    <numFmt numFmtId="166" formatCode="_(* #,##0_);_(* \(#,##0\);_(* &quot;-&quot;??_);_(@_)"/>
  </numFmts>
  <fonts count="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51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30"/>
      </left>
      <right style="thick">
        <color indexed="30"/>
      </right>
      <top style="thick">
        <color indexed="30"/>
      </top>
      <bottom/>
      <diagonal/>
    </border>
    <border>
      <left style="thick">
        <color indexed="30"/>
      </left>
      <right style="thick">
        <color indexed="30"/>
      </right>
      <top/>
      <bottom/>
      <diagonal/>
    </border>
    <border>
      <left style="thick">
        <color indexed="30"/>
      </left>
      <right style="thick">
        <color indexed="30"/>
      </right>
      <top/>
      <bottom style="thick">
        <color indexed="30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3">
    <xf numFmtId="0" fontId="0" fillId="0" borderId="0" xfId="0"/>
    <xf numFmtId="9" fontId="0" fillId="0" borderId="0" xfId="0" applyNumberFormat="1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Fill="1" applyBorder="1" applyAlignment="1">
      <alignment horizontal="center"/>
    </xf>
    <xf numFmtId="44" fontId="0" fillId="0" borderId="0" xfId="2" applyFont="1" applyAlignment="1">
      <alignment horizontal="center"/>
    </xf>
    <xf numFmtId="44" fontId="2" fillId="0" borderId="1" xfId="2" applyFont="1" applyBorder="1" applyAlignment="1">
      <alignment horizontal="center"/>
    </xf>
    <xf numFmtId="164" fontId="0" fillId="0" borderId="0" xfId="0" quotePrefix="1" applyNumberFormat="1"/>
    <xf numFmtId="44" fontId="0" fillId="0" borderId="0" xfId="2" applyFont="1"/>
    <xf numFmtId="165" fontId="0" fillId="0" borderId="0" xfId="2" applyNumberFormat="1" applyFont="1"/>
    <xf numFmtId="37" fontId="0" fillId="0" borderId="0" xfId="2" applyNumberFormat="1" applyFont="1"/>
    <xf numFmtId="166" fontId="0" fillId="0" borderId="0" xfId="1" applyNumberFormat="1" applyFont="1"/>
    <xf numFmtId="3" fontId="0" fillId="0" borderId="0" xfId="0" applyNumberFormat="1"/>
    <xf numFmtId="44" fontId="2" fillId="2" borderId="1" xfId="2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44" fontId="2" fillId="3" borderId="1" xfId="2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44" fontId="0" fillId="0" borderId="4" xfId="2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44" fontId="0" fillId="0" borderId="7" xfId="2" applyFont="1" applyBorder="1" applyAlignment="1">
      <alignment horizontal="center"/>
    </xf>
    <xf numFmtId="44" fontId="2" fillId="2" borderId="2" xfId="2" applyFont="1" applyFill="1" applyBorder="1" applyAlignment="1">
      <alignment horizontal="center"/>
    </xf>
    <xf numFmtId="44" fontId="0" fillId="0" borderId="3" xfId="2" applyFont="1" applyBorder="1" applyAlignment="1">
      <alignment horizontal="center"/>
    </xf>
    <xf numFmtId="39" fontId="0" fillId="0" borderId="0" xfId="2" applyNumberFormat="1" applyFont="1" applyBorder="1" applyAlignment="1">
      <alignment horizontal="center"/>
    </xf>
    <xf numFmtId="44" fontId="0" fillId="0" borderId="5" xfId="2" applyFont="1" applyBorder="1" applyAlignment="1">
      <alignment horizontal="center"/>
    </xf>
    <xf numFmtId="39" fontId="0" fillId="0" borderId="6" xfId="2" applyNumberFormat="1" applyFont="1" applyBorder="1" applyAlignment="1">
      <alignment horizontal="center"/>
    </xf>
    <xf numFmtId="44" fontId="0" fillId="0" borderId="0" xfId="2" applyFont="1" applyBorder="1" applyAlignment="1">
      <alignment horizontal="center"/>
    </xf>
    <xf numFmtId="44" fontId="0" fillId="0" borderId="6" xfId="2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/>
    <xf numFmtId="0" fontId="0" fillId="0" borderId="11" xfId="0" applyBorder="1"/>
    <xf numFmtId="39" fontId="0" fillId="0" borderId="0" xfId="0" applyNumberFormat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0" fillId="0" borderId="0" xfId="0" applyNumberFormat="1"/>
    <xf numFmtId="1" fontId="0" fillId="0" borderId="8" xfId="0" applyNumberFormat="1" applyBorder="1"/>
    <xf numFmtId="1" fontId="0" fillId="0" borderId="9" xfId="0" applyNumberFormat="1" applyBorder="1"/>
    <xf numFmtId="1" fontId="0" fillId="0" borderId="10" xfId="0" applyNumberFormat="1" applyBorder="1"/>
    <xf numFmtId="44" fontId="0" fillId="0" borderId="12" xfId="2" applyFont="1" applyBorder="1" applyAlignment="1">
      <alignment horizontal="center"/>
    </xf>
    <xf numFmtId="39" fontId="0" fillId="0" borderId="13" xfId="2" applyNumberFormat="1" applyFont="1" applyBorder="1" applyAlignment="1">
      <alignment horizontal="center"/>
    </xf>
    <xf numFmtId="44" fontId="0" fillId="0" borderId="13" xfId="2" applyFont="1" applyBorder="1" applyAlignment="1">
      <alignment horizontal="center"/>
    </xf>
    <xf numFmtId="44" fontId="0" fillId="0" borderId="14" xfId="2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4" fontId="2" fillId="0" borderId="12" xfId="2" applyFont="1" applyBorder="1" applyAlignment="1">
      <alignment horizontal="center"/>
    </xf>
    <xf numFmtId="44" fontId="2" fillId="0" borderId="13" xfId="2" applyFont="1" applyBorder="1" applyAlignment="1">
      <alignment horizontal="center"/>
    </xf>
    <xf numFmtId="44" fontId="2" fillId="0" borderId="14" xfId="2" applyFont="1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E35"/>
  <sheetViews>
    <sheetView tabSelected="1" zoomScale="73" zoomScaleNormal="73" workbookViewId="0">
      <pane xSplit="1" topLeftCell="B1" activePane="topRight" state="frozen"/>
      <selection pane="topRight" activeCell="V27" sqref="V27"/>
    </sheetView>
  </sheetViews>
  <sheetFormatPr defaultRowHeight="15"/>
  <cols>
    <col min="1" max="1" width="21.28515625" customWidth="1"/>
    <col min="2" max="2" width="12" hidden="1" customWidth="1"/>
    <col min="3" max="3" width="11.140625" hidden="1" customWidth="1"/>
    <col min="4" max="4" width="11.7109375" hidden="1" customWidth="1"/>
    <col min="5" max="5" width="9.5703125" hidden="1" customWidth="1"/>
    <col min="6" max="6" width="7.28515625" style="3" hidden="1" customWidth="1"/>
    <col min="7" max="7" width="7.7109375" style="3" hidden="1" customWidth="1"/>
    <col min="8" max="8" width="5.42578125" style="3" hidden="1" customWidth="1"/>
    <col min="9" max="9" width="12.28515625" style="3" hidden="1" customWidth="1"/>
    <col min="10" max="10" width="5.140625" style="5" hidden="1" customWidth="1"/>
    <col min="11" max="11" width="13.42578125" style="5" hidden="1" customWidth="1"/>
    <col min="12" max="12" width="13.5703125" style="3" hidden="1" customWidth="1"/>
    <col min="13" max="13" width="7.140625" style="3" hidden="1" customWidth="1"/>
    <col min="14" max="15" width="13.5703125" style="3" hidden="1" customWidth="1"/>
    <col min="16" max="16" width="16.5703125" style="5" hidden="1" customWidth="1"/>
    <col min="17" max="17" width="16.5703125" style="3" hidden="1" customWidth="1"/>
    <col min="18" max="18" width="15.140625" customWidth="1"/>
    <col min="19" max="19" width="9.140625" hidden="1" customWidth="1"/>
    <col min="20" max="20" width="14" bestFit="1" customWidth="1"/>
    <col min="21" max="21" width="12.42578125" bestFit="1" customWidth="1"/>
    <col min="22" max="22" width="9" customWidth="1"/>
    <col min="23" max="23" width="9.140625" customWidth="1"/>
    <col min="24" max="24" width="9.85546875" bestFit="1" customWidth="1"/>
    <col min="25" max="25" width="11.28515625" customWidth="1"/>
    <col min="26" max="26" width="6.85546875" bestFit="1" customWidth="1"/>
    <col min="27" max="27" width="5.28515625" customWidth="1"/>
    <col min="28" max="28" width="11.7109375" customWidth="1"/>
    <col min="30" max="30" width="11.7109375" customWidth="1"/>
    <col min="31" max="31" width="8.42578125" bestFit="1" customWidth="1"/>
  </cols>
  <sheetData>
    <row r="1" spans="1:31">
      <c r="A1" t="s">
        <v>42</v>
      </c>
      <c r="B1" s="32" t="str">
        <f>VLOOKUP(1,$AC$10:$AD$18,2,TRUE)</f>
        <v>Parsippany</v>
      </c>
    </row>
    <row r="3" spans="1:31">
      <c r="A3" t="s">
        <v>17</v>
      </c>
      <c r="B3">
        <f>(B4*B5)/52/40/60</f>
        <v>0.5328525641025641</v>
      </c>
    </row>
    <row r="4" spans="1:31">
      <c r="A4" t="s">
        <v>18</v>
      </c>
      <c r="B4">
        <v>95000</v>
      </c>
    </row>
    <row r="5" spans="1:31" ht="15.75" thickBot="1">
      <c r="A5" t="s">
        <v>53</v>
      </c>
      <c r="B5" s="1">
        <v>0.7</v>
      </c>
    </row>
    <row r="6" spans="1:31" ht="16.5" thickTop="1" thickBot="1">
      <c r="A6" t="s">
        <v>39</v>
      </c>
      <c r="B6">
        <v>10000</v>
      </c>
      <c r="F6"/>
      <c r="J6" s="3"/>
      <c r="L6" s="5"/>
      <c r="M6" s="5"/>
      <c r="N6" s="5"/>
      <c r="O6" s="5"/>
      <c r="Q6" s="5"/>
      <c r="R6" s="3"/>
      <c r="AB6" t="s">
        <v>41</v>
      </c>
      <c r="AC6" s="33">
        <f>SUMPRODUCT(AC10:AC18,AB10:AB18)</f>
        <v>5327.8461538461534</v>
      </c>
    </row>
    <row r="7" spans="1:31" ht="15.75" thickTop="1">
      <c r="A7" t="s">
        <v>40</v>
      </c>
      <c r="B7">
        <v>4</v>
      </c>
      <c r="F7"/>
      <c r="J7" s="3"/>
      <c r="L7" s="5"/>
      <c r="M7" s="5"/>
      <c r="N7" s="5"/>
      <c r="O7" s="5"/>
      <c r="Q7" s="5"/>
      <c r="R7" s="3"/>
    </row>
    <row r="8" spans="1:31">
      <c r="F8"/>
      <c r="H8" s="47" t="s">
        <v>37</v>
      </c>
      <c r="I8" s="48"/>
      <c r="J8" s="48"/>
      <c r="K8" s="48"/>
      <c r="L8" s="49" t="s">
        <v>35</v>
      </c>
      <c r="M8" s="50"/>
      <c r="N8" s="50"/>
      <c r="O8" s="51"/>
      <c r="Q8" s="5"/>
      <c r="R8" s="3"/>
    </row>
    <row r="9" spans="1:31" ht="15.75" thickBot="1">
      <c r="A9" s="2" t="s">
        <v>0</v>
      </c>
      <c r="B9" s="2" t="s">
        <v>27</v>
      </c>
      <c r="C9" s="2" t="s">
        <v>2</v>
      </c>
      <c r="D9" s="2" t="s">
        <v>8</v>
      </c>
      <c r="E9" s="2" t="s">
        <v>9</v>
      </c>
      <c r="F9" s="2" t="s">
        <v>7</v>
      </c>
      <c r="G9" s="2" t="s">
        <v>1</v>
      </c>
      <c r="H9" s="17" t="s">
        <v>3</v>
      </c>
      <c r="I9" s="15" t="s">
        <v>4</v>
      </c>
      <c r="J9" s="15" t="s">
        <v>5</v>
      </c>
      <c r="K9" s="16" t="s">
        <v>6</v>
      </c>
      <c r="L9" s="24" t="s">
        <v>36</v>
      </c>
      <c r="M9" s="13" t="s">
        <v>3</v>
      </c>
      <c r="N9" s="14" t="s">
        <v>4</v>
      </c>
      <c r="O9" s="14" t="s">
        <v>6</v>
      </c>
      <c r="P9" s="6" t="s">
        <v>20</v>
      </c>
      <c r="Q9" s="6" t="s">
        <v>19</v>
      </c>
      <c r="R9" s="38" t="s">
        <v>60</v>
      </c>
      <c r="S9" s="4" t="s">
        <v>24</v>
      </c>
      <c r="T9" s="38" t="s">
        <v>61</v>
      </c>
      <c r="U9" s="2" t="s">
        <v>49</v>
      </c>
      <c r="V9" s="2" t="s">
        <v>43</v>
      </c>
      <c r="W9" s="2" t="s">
        <v>47</v>
      </c>
      <c r="X9" s="2" t="s">
        <v>48</v>
      </c>
      <c r="Y9" s="36" t="s">
        <v>52</v>
      </c>
      <c r="Z9" s="37" t="s">
        <v>44</v>
      </c>
      <c r="AA9" s="35" t="s">
        <v>50</v>
      </c>
      <c r="AB9" s="31"/>
      <c r="AC9" s="31" t="s">
        <v>46</v>
      </c>
      <c r="AE9" s="31" t="s">
        <v>51</v>
      </c>
    </row>
    <row r="10" spans="1:31" ht="15.75" thickTop="1">
      <c r="A10" t="s">
        <v>21</v>
      </c>
      <c r="B10">
        <v>10022</v>
      </c>
      <c r="C10" s="9">
        <v>3000</v>
      </c>
      <c r="D10" s="10">
        <v>1105</v>
      </c>
      <c r="E10" s="8">
        <f>C10/D10</f>
        <v>2.7149321266968327</v>
      </c>
      <c r="F10">
        <v>350</v>
      </c>
      <c r="G10" s="5">
        <v>5.73</v>
      </c>
      <c r="H10" s="18">
        <v>47</v>
      </c>
      <c r="I10" s="19">
        <f>2*H10*$B$3</f>
        <v>50.088141025641022</v>
      </c>
      <c r="J10" s="19">
        <v>6</v>
      </c>
      <c r="K10" s="29">
        <f>SUM(G10,I10:J10)</f>
        <v>61.818141025641026</v>
      </c>
      <c r="L10" s="43">
        <v>0</v>
      </c>
      <c r="M10" s="44">
        <v>9</v>
      </c>
      <c r="N10" s="45">
        <f>2*M10*$B$3</f>
        <v>9.5913461538461533</v>
      </c>
      <c r="O10" s="46">
        <f>+L10*2+N10</f>
        <v>9.5913461538461533</v>
      </c>
      <c r="P10" s="5">
        <f>(K10+O10)*20</f>
        <v>1428.1897435897436</v>
      </c>
      <c r="Q10" s="5">
        <f>C10+F10+P10</f>
        <v>4778.1897435897436</v>
      </c>
      <c r="R10" s="3">
        <v>10</v>
      </c>
      <c r="T10">
        <v>10</v>
      </c>
      <c r="U10">
        <v>9</v>
      </c>
      <c r="V10">
        <v>9</v>
      </c>
      <c r="W10">
        <v>10</v>
      </c>
      <c r="X10">
        <v>10</v>
      </c>
      <c r="Y10">
        <v>10</v>
      </c>
      <c r="Z10">
        <v>7</v>
      </c>
      <c r="AA10" s="12">
        <f>SUM(R10:Z10)</f>
        <v>75</v>
      </c>
      <c r="AB10" s="34">
        <f>Budget-Q10+AA10*Preference_weight</f>
        <v>5521.8102564102564</v>
      </c>
      <c r="AC10" s="40">
        <v>0</v>
      </c>
      <c r="AD10" t="s">
        <v>21</v>
      </c>
      <c r="AE10">
        <f>RANK(AB10,$AB$10:$AB$18,0)</f>
        <v>1</v>
      </c>
    </row>
    <row r="11" spans="1:31">
      <c r="A11" t="s">
        <v>22</v>
      </c>
      <c r="B11">
        <v>10022</v>
      </c>
      <c r="C11" s="9">
        <v>3000</v>
      </c>
      <c r="D11" s="10">
        <v>1105</v>
      </c>
      <c r="E11" s="8">
        <f t="shared" ref="E11:E18" si="0">C11/D11</f>
        <v>2.7149321266968327</v>
      </c>
      <c r="F11">
        <v>350</v>
      </c>
      <c r="G11" s="5">
        <v>6.96</v>
      </c>
      <c r="H11" s="18">
        <v>51</v>
      </c>
      <c r="I11" s="19">
        <f>2*H11*$B$3</f>
        <v>54.35096153846154</v>
      </c>
      <c r="J11" s="19">
        <v>6</v>
      </c>
      <c r="K11" s="29">
        <f t="shared" ref="K11:K18" si="1">SUM(G11,I11:J11)</f>
        <v>67.310961538461541</v>
      </c>
      <c r="L11" s="25">
        <v>0</v>
      </c>
      <c r="M11" s="26">
        <v>9</v>
      </c>
      <c r="N11" s="29">
        <f t="shared" ref="N11:N18" si="2">2*M11*$B$3</f>
        <v>9.5913461538461533</v>
      </c>
      <c r="O11" s="20">
        <f t="shared" ref="O11:O18" si="3">+L11*2+N11</f>
        <v>9.5913461538461533</v>
      </c>
      <c r="P11" s="5">
        <f t="shared" ref="P11:P18" si="4">(K11+O11)*20</f>
        <v>1538.0461538461536</v>
      </c>
      <c r="Q11" s="5">
        <f t="shared" ref="Q11:Q18" si="5">C11+F11+P11</f>
        <v>4888.0461538461532</v>
      </c>
      <c r="R11" s="3">
        <v>10</v>
      </c>
      <c r="T11">
        <v>10</v>
      </c>
      <c r="U11">
        <v>9</v>
      </c>
      <c r="V11">
        <v>9</v>
      </c>
      <c r="W11">
        <v>10</v>
      </c>
      <c r="X11">
        <v>10</v>
      </c>
      <c r="Y11">
        <v>10</v>
      </c>
      <c r="Z11">
        <v>7</v>
      </c>
      <c r="AA11" s="12">
        <f t="shared" ref="AA11:AA18" si="6">SUM(R11:Z11)</f>
        <v>75</v>
      </c>
      <c r="AB11" s="34">
        <f t="shared" ref="AB11:AB18" si="7">Budget-Q11+AA11*Preference_weight</f>
        <v>5411.9538461538468</v>
      </c>
      <c r="AC11" s="41">
        <v>0</v>
      </c>
      <c r="AD11" t="s">
        <v>22</v>
      </c>
      <c r="AE11">
        <f t="shared" ref="AE11:AE18" si="8">RANK(AB11,$AB$10:$AB$18,0)</f>
        <v>3</v>
      </c>
    </row>
    <row r="12" spans="1:31">
      <c r="A12" t="s">
        <v>10</v>
      </c>
      <c r="B12">
        <v>10028</v>
      </c>
      <c r="C12" s="9">
        <v>3200</v>
      </c>
      <c r="D12" s="10">
        <v>1095</v>
      </c>
      <c r="E12" s="8">
        <f t="shared" si="0"/>
        <v>2.9223744292237441</v>
      </c>
      <c r="F12">
        <v>350</v>
      </c>
      <c r="G12" s="5">
        <v>6.68</v>
      </c>
      <c r="H12" s="18">
        <v>49</v>
      </c>
      <c r="I12" s="19">
        <f t="shared" ref="I12:I18" si="9">2*H12*$B$3</f>
        <v>52.219551282051285</v>
      </c>
      <c r="J12" s="19">
        <v>6</v>
      </c>
      <c r="K12" s="29">
        <f t="shared" si="1"/>
        <v>64.899551282051277</v>
      </c>
      <c r="L12" s="25">
        <v>7.3</v>
      </c>
      <c r="M12" s="26">
        <v>14</v>
      </c>
      <c r="N12" s="29">
        <f t="shared" si="2"/>
        <v>14.919871794871796</v>
      </c>
      <c r="O12" s="20">
        <f t="shared" si="3"/>
        <v>29.519871794871797</v>
      </c>
      <c r="P12" s="5">
        <f t="shared" si="4"/>
        <v>1888.3884615384613</v>
      </c>
      <c r="Q12" s="5">
        <f t="shared" si="5"/>
        <v>5438.3884615384613</v>
      </c>
      <c r="R12" s="3">
        <v>9</v>
      </c>
      <c r="T12">
        <v>7</v>
      </c>
      <c r="U12">
        <v>7</v>
      </c>
      <c r="V12">
        <v>7</v>
      </c>
      <c r="W12">
        <v>8</v>
      </c>
      <c r="X12">
        <v>10</v>
      </c>
      <c r="Y12">
        <v>8</v>
      </c>
      <c r="Z12">
        <v>9</v>
      </c>
      <c r="AA12" s="12">
        <f t="shared" si="6"/>
        <v>65</v>
      </c>
      <c r="AB12" s="34">
        <f t="shared" si="7"/>
        <v>4821.6115384615387</v>
      </c>
      <c r="AC12" s="41">
        <v>0</v>
      </c>
      <c r="AD12" t="s">
        <v>10</v>
      </c>
      <c r="AE12">
        <f t="shared" si="8"/>
        <v>6</v>
      </c>
    </row>
    <row r="13" spans="1:31">
      <c r="A13" t="s">
        <v>11</v>
      </c>
      <c r="B13">
        <v>10024</v>
      </c>
      <c r="C13" s="9">
        <v>3473</v>
      </c>
      <c r="D13" s="10">
        <v>1043</v>
      </c>
      <c r="E13" s="8">
        <f t="shared" si="0"/>
        <v>3.329817833173538</v>
      </c>
      <c r="F13">
        <v>350</v>
      </c>
      <c r="G13" s="5">
        <v>6.36</v>
      </c>
      <c r="H13" s="18">
        <v>46</v>
      </c>
      <c r="I13" s="19">
        <f t="shared" si="9"/>
        <v>49.022435897435898</v>
      </c>
      <c r="J13" s="19">
        <v>6</v>
      </c>
      <c r="K13" s="29">
        <f t="shared" si="1"/>
        <v>61.382435897435897</v>
      </c>
      <c r="L13" s="25">
        <v>9.1999999999999993</v>
      </c>
      <c r="M13" s="26">
        <v>20</v>
      </c>
      <c r="N13" s="29">
        <f t="shared" si="2"/>
        <v>21.314102564102562</v>
      </c>
      <c r="O13" s="20">
        <f t="shared" si="3"/>
        <v>39.714102564102561</v>
      </c>
      <c r="P13" s="5">
        <f t="shared" si="4"/>
        <v>2021.9307692307691</v>
      </c>
      <c r="Q13" s="5">
        <f t="shared" si="5"/>
        <v>5844.9307692307693</v>
      </c>
      <c r="R13" s="3">
        <v>7</v>
      </c>
      <c r="T13">
        <v>5</v>
      </c>
      <c r="U13">
        <v>5</v>
      </c>
      <c r="V13">
        <v>5</v>
      </c>
      <c r="W13">
        <v>5</v>
      </c>
      <c r="X13">
        <v>5</v>
      </c>
      <c r="Y13">
        <v>5</v>
      </c>
      <c r="Z13">
        <v>4</v>
      </c>
      <c r="AA13" s="12">
        <f t="shared" si="6"/>
        <v>41</v>
      </c>
      <c r="AB13" s="34">
        <f t="shared" si="7"/>
        <v>4319.0692307692307</v>
      </c>
      <c r="AC13" s="41">
        <v>0</v>
      </c>
      <c r="AD13" t="s">
        <v>11</v>
      </c>
      <c r="AE13">
        <f t="shared" si="8"/>
        <v>9</v>
      </c>
    </row>
    <row r="14" spans="1:31">
      <c r="A14" t="s">
        <v>12</v>
      </c>
      <c r="B14">
        <v>10014</v>
      </c>
      <c r="C14" s="9">
        <v>3325</v>
      </c>
      <c r="D14" s="10">
        <v>987</v>
      </c>
      <c r="E14" s="8">
        <f t="shared" si="0"/>
        <v>3.3687943262411348</v>
      </c>
      <c r="F14">
        <v>350</v>
      </c>
      <c r="G14" s="5">
        <v>5.1100000000000003</v>
      </c>
      <c r="H14" s="18">
        <v>42</v>
      </c>
      <c r="I14" s="19">
        <f t="shared" si="9"/>
        <v>44.759615384615387</v>
      </c>
      <c r="J14" s="19">
        <v>6</v>
      </c>
      <c r="K14" s="29">
        <f t="shared" si="1"/>
        <v>55.869615384615386</v>
      </c>
      <c r="L14" s="25">
        <v>6.8</v>
      </c>
      <c r="M14" s="26">
        <v>13</v>
      </c>
      <c r="N14" s="29">
        <f t="shared" si="2"/>
        <v>13.854166666666666</v>
      </c>
      <c r="O14" s="20">
        <f t="shared" si="3"/>
        <v>27.454166666666666</v>
      </c>
      <c r="P14" s="5">
        <f t="shared" si="4"/>
        <v>1666.4756410256409</v>
      </c>
      <c r="Q14" s="5">
        <f t="shared" si="5"/>
        <v>5341.4756410256414</v>
      </c>
      <c r="R14" s="3">
        <v>4</v>
      </c>
      <c r="T14">
        <v>3</v>
      </c>
      <c r="U14">
        <v>2</v>
      </c>
      <c r="V14">
        <v>5</v>
      </c>
      <c r="W14">
        <v>5</v>
      </c>
      <c r="X14">
        <v>5</v>
      </c>
      <c r="Y14">
        <v>5</v>
      </c>
      <c r="Z14">
        <v>5</v>
      </c>
      <c r="AA14" s="12">
        <f t="shared" si="6"/>
        <v>34</v>
      </c>
      <c r="AB14" s="34">
        <f t="shared" si="7"/>
        <v>4794.5243589743586</v>
      </c>
      <c r="AC14" s="41">
        <v>0</v>
      </c>
      <c r="AD14" t="s">
        <v>12</v>
      </c>
      <c r="AE14">
        <f t="shared" si="8"/>
        <v>7</v>
      </c>
    </row>
    <row r="15" spans="1:31">
      <c r="A15" t="s">
        <v>13</v>
      </c>
      <c r="B15">
        <v>10036</v>
      </c>
      <c r="C15" s="9">
        <v>3375</v>
      </c>
      <c r="D15" s="10">
        <v>1019</v>
      </c>
      <c r="E15" s="8">
        <f t="shared" si="0"/>
        <v>3.31207065750736</v>
      </c>
      <c r="F15">
        <v>350</v>
      </c>
      <c r="G15" s="5">
        <v>5.51</v>
      </c>
      <c r="H15" s="18">
        <v>42</v>
      </c>
      <c r="I15" s="19">
        <f t="shared" si="9"/>
        <v>44.759615384615387</v>
      </c>
      <c r="J15" s="19">
        <v>6</v>
      </c>
      <c r="K15" s="29">
        <f t="shared" si="1"/>
        <v>56.269615384615385</v>
      </c>
      <c r="L15" s="25">
        <v>11.3</v>
      </c>
      <c r="M15" s="26">
        <v>26</v>
      </c>
      <c r="N15" s="29">
        <f t="shared" si="2"/>
        <v>27.708333333333332</v>
      </c>
      <c r="O15" s="20">
        <f t="shared" si="3"/>
        <v>50.308333333333337</v>
      </c>
      <c r="P15" s="5">
        <f t="shared" si="4"/>
        <v>2131.5589743589744</v>
      </c>
      <c r="Q15" s="5">
        <f t="shared" si="5"/>
        <v>5856.5589743589744</v>
      </c>
      <c r="R15" s="3">
        <v>5</v>
      </c>
      <c r="T15">
        <v>3</v>
      </c>
      <c r="U15">
        <v>7</v>
      </c>
      <c r="V15">
        <v>5</v>
      </c>
      <c r="W15">
        <v>8</v>
      </c>
      <c r="X15">
        <v>5</v>
      </c>
      <c r="Y15">
        <v>5</v>
      </c>
      <c r="Z15">
        <v>6</v>
      </c>
      <c r="AA15" s="12">
        <f t="shared" si="6"/>
        <v>44</v>
      </c>
      <c r="AB15" s="34">
        <f t="shared" si="7"/>
        <v>4319.4410256410256</v>
      </c>
      <c r="AC15" s="41">
        <v>0</v>
      </c>
      <c r="AD15" t="s">
        <v>13</v>
      </c>
      <c r="AE15">
        <f t="shared" si="8"/>
        <v>8</v>
      </c>
    </row>
    <row r="16" spans="1:31">
      <c r="A16" t="s">
        <v>14</v>
      </c>
      <c r="B16" s="7">
        <v>7030</v>
      </c>
      <c r="C16" s="9">
        <v>2400</v>
      </c>
      <c r="D16" s="10">
        <v>1071</v>
      </c>
      <c r="E16" s="8">
        <f t="shared" si="0"/>
        <v>2.2408963585434174</v>
      </c>
      <c r="F16">
        <v>50</v>
      </c>
      <c r="G16" s="5">
        <v>4.4000000000000004</v>
      </c>
      <c r="H16" s="18">
        <v>39</v>
      </c>
      <c r="I16" s="19">
        <f t="shared" si="9"/>
        <v>41.5625</v>
      </c>
      <c r="J16" s="19">
        <v>0</v>
      </c>
      <c r="K16" s="29">
        <f t="shared" si="1"/>
        <v>45.962499999999999</v>
      </c>
      <c r="L16" s="25">
        <v>4</v>
      </c>
      <c r="M16" s="26">
        <v>57</v>
      </c>
      <c r="N16" s="29">
        <f t="shared" si="2"/>
        <v>60.745192307692307</v>
      </c>
      <c r="O16" s="20">
        <f t="shared" si="3"/>
        <v>68.745192307692307</v>
      </c>
      <c r="P16" s="5">
        <f t="shared" si="4"/>
        <v>2294.1538461538457</v>
      </c>
      <c r="Q16" s="5">
        <f t="shared" si="5"/>
        <v>4744.1538461538457</v>
      </c>
      <c r="R16" s="3">
        <v>3</v>
      </c>
      <c r="S16" t="s">
        <v>23</v>
      </c>
      <c r="T16">
        <v>1</v>
      </c>
      <c r="U16">
        <v>0</v>
      </c>
      <c r="V16">
        <v>2</v>
      </c>
      <c r="W16">
        <v>2</v>
      </c>
      <c r="X16">
        <v>2</v>
      </c>
      <c r="Y16">
        <v>0</v>
      </c>
      <c r="Z16">
        <v>8</v>
      </c>
      <c r="AA16" s="12">
        <f t="shared" si="6"/>
        <v>18</v>
      </c>
      <c r="AB16" s="34">
        <f t="shared" si="7"/>
        <v>5327.8461538461543</v>
      </c>
      <c r="AC16" s="41">
        <v>0.99999999999999989</v>
      </c>
      <c r="AD16" t="s">
        <v>14</v>
      </c>
      <c r="AE16">
        <f t="shared" si="8"/>
        <v>4</v>
      </c>
    </row>
    <row r="17" spans="1:31">
      <c r="A17" t="s">
        <v>15</v>
      </c>
      <c r="B17" s="7">
        <v>7310</v>
      </c>
      <c r="C17" s="9">
        <v>2540</v>
      </c>
      <c r="D17" s="10">
        <v>1083</v>
      </c>
      <c r="E17" s="8">
        <f t="shared" si="0"/>
        <v>2.3453370267774698</v>
      </c>
      <c r="F17">
        <v>50</v>
      </c>
      <c r="G17" s="5">
        <v>4.24</v>
      </c>
      <c r="H17" s="18">
        <v>35</v>
      </c>
      <c r="I17" s="19">
        <f t="shared" si="9"/>
        <v>37.299679487179489</v>
      </c>
      <c r="J17" s="19">
        <v>0</v>
      </c>
      <c r="K17" s="29">
        <f t="shared" si="1"/>
        <v>41.539679487179491</v>
      </c>
      <c r="L17" s="25">
        <v>4</v>
      </c>
      <c r="M17" s="26">
        <v>48</v>
      </c>
      <c r="N17" s="29">
        <f t="shared" si="2"/>
        <v>51.153846153846153</v>
      </c>
      <c r="O17" s="20">
        <f t="shared" si="3"/>
        <v>59.153846153846153</v>
      </c>
      <c r="P17" s="5">
        <f t="shared" si="4"/>
        <v>2013.8705128205129</v>
      </c>
      <c r="Q17" s="5">
        <f t="shared" si="5"/>
        <v>4603.8705128205129</v>
      </c>
      <c r="R17" s="3">
        <v>3</v>
      </c>
      <c r="S17" t="s">
        <v>25</v>
      </c>
      <c r="T17">
        <v>1</v>
      </c>
      <c r="U17">
        <v>0</v>
      </c>
      <c r="V17">
        <v>2</v>
      </c>
      <c r="W17">
        <v>2</v>
      </c>
      <c r="X17">
        <v>2</v>
      </c>
      <c r="Y17">
        <v>0</v>
      </c>
      <c r="Z17">
        <v>3</v>
      </c>
      <c r="AA17" s="12">
        <f t="shared" si="6"/>
        <v>13</v>
      </c>
      <c r="AB17" s="34">
        <f t="shared" si="7"/>
        <v>5448.1294871794871</v>
      </c>
      <c r="AC17" s="41">
        <v>0</v>
      </c>
      <c r="AD17" t="s">
        <v>15</v>
      </c>
      <c r="AE17">
        <f t="shared" si="8"/>
        <v>2</v>
      </c>
    </row>
    <row r="18" spans="1:31" ht="15.75" thickBot="1">
      <c r="A18" t="s">
        <v>16</v>
      </c>
      <c r="B18" s="7">
        <v>7054</v>
      </c>
      <c r="C18" s="9">
        <v>2650</v>
      </c>
      <c r="D18" s="11">
        <v>1137</v>
      </c>
      <c r="E18" s="8">
        <f t="shared" si="0"/>
        <v>2.3306948109058929</v>
      </c>
      <c r="F18">
        <v>600</v>
      </c>
      <c r="G18" s="5">
        <v>0.37</v>
      </c>
      <c r="H18" s="21">
        <v>5</v>
      </c>
      <c r="I18" s="22">
        <f t="shared" si="9"/>
        <v>5.3285256410256405</v>
      </c>
      <c r="J18" s="22">
        <v>0</v>
      </c>
      <c r="K18" s="30">
        <f t="shared" si="1"/>
        <v>5.6985256410256406</v>
      </c>
      <c r="L18" s="27">
        <f>8+5.33</f>
        <v>13.33</v>
      </c>
      <c r="M18" s="28">
        <v>42</v>
      </c>
      <c r="N18" s="30">
        <f t="shared" si="2"/>
        <v>44.759615384615387</v>
      </c>
      <c r="O18" s="23">
        <f t="shared" si="3"/>
        <v>71.419615384615383</v>
      </c>
      <c r="P18" s="5">
        <f t="shared" si="4"/>
        <v>1542.3628205128205</v>
      </c>
      <c r="Q18" s="5">
        <f t="shared" si="5"/>
        <v>4792.3628205128207</v>
      </c>
      <c r="R18" s="3">
        <v>1</v>
      </c>
      <c r="S18" t="s">
        <v>26</v>
      </c>
      <c r="T18">
        <v>2</v>
      </c>
      <c r="U18">
        <v>0</v>
      </c>
      <c r="V18">
        <v>0</v>
      </c>
      <c r="W18">
        <v>0</v>
      </c>
      <c r="X18">
        <v>0</v>
      </c>
      <c r="Y18">
        <v>0</v>
      </c>
      <c r="Z18">
        <v>10</v>
      </c>
      <c r="AA18" s="12">
        <f t="shared" si="6"/>
        <v>13</v>
      </c>
      <c r="AB18" s="34">
        <f t="shared" si="7"/>
        <v>5259.6371794871793</v>
      </c>
      <c r="AC18" s="42">
        <v>0</v>
      </c>
      <c r="AD18" t="s">
        <v>16</v>
      </c>
      <c r="AE18">
        <f t="shared" si="8"/>
        <v>5</v>
      </c>
    </row>
    <row r="19" spans="1:31" ht="15.75" thickTop="1">
      <c r="F19"/>
      <c r="J19" s="3"/>
      <c r="L19" s="5"/>
      <c r="M19" s="5"/>
      <c r="N19" s="5"/>
      <c r="O19" s="5"/>
      <c r="Q19" s="5"/>
      <c r="R19" s="3"/>
      <c r="AC19">
        <f>SUM(AC10:AC18)</f>
        <v>0.99999999999999989</v>
      </c>
    </row>
    <row r="20" spans="1:31">
      <c r="F20"/>
      <c r="J20" s="3"/>
      <c r="L20" s="5"/>
      <c r="M20" s="5"/>
      <c r="N20" s="5"/>
      <c r="O20" s="5"/>
      <c r="Q20" s="5"/>
      <c r="R20" s="3"/>
      <c r="AC20" t="s">
        <v>38</v>
      </c>
    </row>
    <row r="21" spans="1:31">
      <c r="F21"/>
      <c r="J21" s="3"/>
      <c r="L21" s="5"/>
      <c r="M21" s="5"/>
      <c r="N21" s="5"/>
      <c r="O21" s="5"/>
      <c r="Q21" s="5"/>
      <c r="R21" s="3"/>
      <c r="AC21">
        <v>1</v>
      </c>
    </row>
    <row r="22" spans="1:31">
      <c r="F22"/>
      <c r="J22" s="3"/>
      <c r="L22" s="5"/>
      <c r="M22" s="5"/>
      <c r="N22" s="5"/>
      <c r="O22" s="5"/>
      <c r="Q22" s="5"/>
      <c r="R22" s="3"/>
    </row>
    <row r="23" spans="1:31">
      <c r="F23"/>
      <c r="G23"/>
      <c r="H23"/>
      <c r="J23" s="3"/>
      <c r="L23" s="5"/>
      <c r="M23" s="5"/>
      <c r="N23" s="5"/>
      <c r="O23" s="5"/>
      <c r="Q23" s="5"/>
      <c r="R23" s="3"/>
    </row>
    <row r="24" spans="1:31">
      <c r="A24" t="s">
        <v>59</v>
      </c>
      <c r="B24" t="s">
        <v>58</v>
      </c>
      <c r="C24" t="s">
        <v>37</v>
      </c>
      <c r="F24"/>
      <c r="J24" s="3"/>
      <c r="L24" s="5"/>
      <c r="M24" s="5"/>
      <c r="N24" s="5"/>
      <c r="O24" s="5"/>
      <c r="Q24" s="5"/>
      <c r="R24" s="3"/>
    </row>
    <row r="25" spans="1:31">
      <c r="A25">
        <v>0</v>
      </c>
      <c r="B25" t="s">
        <v>15</v>
      </c>
      <c r="C25" s="32" t="str">
        <f>VLOOKUP(1,$AC$10:$AD$18,2,TRUE)</f>
        <v>Parsippany</v>
      </c>
      <c r="F25"/>
      <c r="J25" s="3"/>
      <c r="L25" s="5"/>
      <c r="M25" s="5"/>
      <c r="N25" s="5"/>
      <c r="O25" s="5"/>
      <c r="Q25" s="5"/>
      <c r="R25" s="3"/>
      <c r="W25" t="s">
        <v>54</v>
      </c>
    </row>
    <row r="26" spans="1:31">
      <c r="A26">
        <v>1</v>
      </c>
      <c r="B26" t="s">
        <v>15</v>
      </c>
      <c r="C26" s="32" t="str">
        <f>VLOOKUP(1,$AC$10:$AD$18,2,TRUE)</f>
        <v>Parsippany</v>
      </c>
      <c r="F26"/>
      <c r="J26" s="3"/>
      <c r="L26" s="5"/>
      <c r="M26" s="5"/>
      <c r="N26" s="5"/>
      <c r="O26" s="5"/>
      <c r="Q26" s="5"/>
      <c r="R26" s="3"/>
    </row>
    <row r="27" spans="1:31">
      <c r="A27">
        <v>2</v>
      </c>
      <c r="B27" t="s">
        <v>15</v>
      </c>
      <c r="C27" t="s">
        <v>14</v>
      </c>
      <c r="F27"/>
      <c r="J27" s="3"/>
      <c r="L27" s="5"/>
      <c r="M27" s="5"/>
      <c r="N27" s="5"/>
      <c r="O27" s="5"/>
      <c r="Q27" s="5"/>
      <c r="R27" s="3"/>
    </row>
    <row r="28" spans="1:31">
      <c r="A28">
        <v>3</v>
      </c>
      <c r="B28" t="s">
        <v>21</v>
      </c>
      <c r="C28" t="s">
        <v>14</v>
      </c>
      <c r="F28"/>
      <c r="J28" s="3"/>
      <c r="L28" s="5"/>
      <c r="M28" s="5"/>
      <c r="N28" s="5"/>
      <c r="O28" s="5"/>
      <c r="Q28" s="5"/>
      <c r="R28" s="3"/>
    </row>
    <row r="29" spans="1:31">
      <c r="A29">
        <v>4</v>
      </c>
      <c r="B29" t="s">
        <v>21</v>
      </c>
      <c r="C29" t="s">
        <v>14</v>
      </c>
    </row>
    <row r="30" spans="1:31">
      <c r="A30">
        <v>5</v>
      </c>
      <c r="B30" t="s">
        <v>21</v>
      </c>
      <c r="C30" t="s">
        <v>14</v>
      </c>
    </row>
    <row r="31" spans="1:31">
      <c r="A31">
        <v>6</v>
      </c>
      <c r="B31" t="s">
        <v>21</v>
      </c>
      <c r="C31" t="s">
        <v>14</v>
      </c>
    </row>
    <row r="32" spans="1:31">
      <c r="A32">
        <v>7</v>
      </c>
      <c r="B32" t="s">
        <v>21</v>
      </c>
      <c r="C32" t="s">
        <v>14</v>
      </c>
    </row>
    <row r="33" spans="1:3">
      <c r="A33">
        <v>8</v>
      </c>
      <c r="B33" t="s">
        <v>21</v>
      </c>
      <c r="C33" t="s">
        <v>14</v>
      </c>
    </row>
    <row r="34" spans="1:3">
      <c r="A34">
        <v>9</v>
      </c>
      <c r="B34" t="s">
        <v>21</v>
      </c>
      <c r="C34" t="s">
        <v>14</v>
      </c>
    </row>
    <row r="35" spans="1:3">
      <c r="A35">
        <v>10</v>
      </c>
      <c r="B35" t="s">
        <v>21</v>
      </c>
      <c r="C35" t="s">
        <v>14</v>
      </c>
    </row>
  </sheetData>
  <mergeCells count="2">
    <mergeCell ref="H8:K8"/>
    <mergeCell ref="L8:O8"/>
  </mergeCells>
  <phoneticPr fontId="3" type="noConversion"/>
  <printOptions headings="1" gridLines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2:M12"/>
  <sheetViews>
    <sheetView workbookViewId="0">
      <selection activeCell="C15" sqref="C15"/>
    </sheetView>
  </sheetViews>
  <sheetFormatPr defaultRowHeight="15"/>
  <cols>
    <col min="1" max="1" width="17.28515625" bestFit="1" customWidth="1"/>
    <col min="2" max="2" width="8" bestFit="1" customWidth="1"/>
    <col min="3" max="3" width="11.7109375" bestFit="1" customWidth="1"/>
    <col min="4" max="4" width="1.5703125" bestFit="1" customWidth="1"/>
    <col min="5" max="5" width="8" bestFit="1" customWidth="1"/>
    <col min="6" max="6" width="9" bestFit="1" customWidth="1"/>
    <col min="7" max="7" width="1.5703125" bestFit="1" customWidth="1"/>
    <col min="8" max="8" width="8" bestFit="1" customWidth="1"/>
    <col min="9" max="9" width="9" bestFit="1" customWidth="1"/>
    <col min="10" max="10" width="1.5703125" bestFit="1" customWidth="1"/>
    <col min="11" max="11" width="8" bestFit="1" customWidth="1"/>
  </cols>
  <sheetData>
    <row r="2" spans="1:13">
      <c r="A2" t="s">
        <v>29</v>
      </c>
      <c r="E2" s="52" t="s">
        <v>31</v>
      </c>
      <c r="F2" s="52"/>
      <c r="G2" s="3"/>
      <c r="H2" s="52" t="s">
        <v>33</v>
      </c>
      <c r="I2" s="52"/>
      <c r="J2" s="3"/>
      <c r="K2" t="s">
        <v>34</v>
      </c>
    </row>
    <row r="3" spans="1:13">
      <c r="A3" s="2" t="s">
        <v>0</v>
      </c>
      <c r="B3" s="2" t="s">
        <v>27</v>
      </c>
      <c r="C3" t="s">
        <v>28</v>
      </c>
      <c r="D3" t="s">
        <v>30</v>
      </c>
      <c r="E3" t="s">
        <v>2</v>
      </c>
      <c r="F3" t="s">
        <v>32</v>
      </c>
      <c r="G3" t="s">
        <v>30</v>
      </c>
      <c r="H3" t="s">
        <v>2</v>
      </c>
      <c r="I3" t="s">
        <v>32</v>
      </c>
      <c r="J3" t="s">
        <v>30</v>
      </c>
      <c r="K3" t="s">
        <v>2</v>
      </c>
      <c r="M3" s="12"/>
    </row>
    <row r="4" spans="1:13">
      <c r="A4" t="s">
        <v>21</v>
      </c>
      <c r="B4">
        <v>10022</v>
      </c>
      <c r="C4" s="9">
        <v>3100</v>
      </c>
      <c r="D4" s="9"/>
      <c r="E4" s="9">
        <v>3000</v>
      </c>
      <c r="F4" s="10">
        <v>1105</v>
      </c>
      <c r="G4" s="10"/>
      <c r="H4" s="9">
        <v>5594</v>
      </c>
      <c r="I4" s="10">
        <v>1478.8888888888889</v>
      </c>
      <c r="J4" s="10"/>
      <c r="K4" s="9">
        <v>4551</v>
      </c>
      <c r="M4" s="12"/>
    </row>
    <row r="5" spans="1:13">
      <c r="A5" t="s">
        <v>22</v>
      </c>
      <c r="B5">
        <v>10022</v>
      </c>
      <c r="C5" s="9">
        <v>3100</v>
      </c>
      <c r="D5" s="9"/>
      <c r="E5" s="9">
        <v>3000</v>
      </c>
      <c r="F5" s="10">
        <v>1105</v>
      </c>
      <c r="G5" s="10"/>
      <c r="H5" s="9">
        <v>5594</v>
      </c>
      <c r="I5" s="10">
        <v>1478.8888888888889</v>
      </c>
      <c r="J5" s="10"/>
      <c r="K5" s="9">
        <v>4551</v>
      </c>
      <c r="M5" s="12"/>
    </row>
    <row r="6" spans="1:13">
      <c r="A6" t="s">
        <v>10</v>
      </c>
      <c r="B6">
        <v>10028</v>
      </c>
      <c r="C6" s="9">
        <v>2500</v>
      </c>
      <c r="D6" s="9"/>
      <c r="E6" s="9">
        <v>3200</v>
      </c>
      <c r="F6" s="10">
        <v>1095</v>
      </c>
      <c r="G6" s="10"/>
      <c r="H6" s="9">
        <v>4355.625</v>
      </c>
      <c r="I6" s="10">
        <v>1322.375</v>
      </c>
      <c r="J6" s="10"/>
      <c r="K6" s="9">
        <v>4207.4305555555557</v>
      </c>
      <c r="M6" s="12"/>
    </row>
    <row r="7" spans="1:13">
      <c r="A7" t="s">
        <v>11</v>
      </c>
      <c r="B7">
        <v>10024</v>
      </c>
      <c r="C7" s="9">
        <v>3150</v>
      </c>
      <c r="D7" s="9"/>
      <c r="E7" s="9">
        <v>3473</v>
      </c>
      <c r="F7" s="10">
        <v>1043</v>
      </c>
      <c r="G7" s="10"/>
      <c r="H7" s="9">
        <v>4543.5714285714284</v>
      </c>
      <c r="I7" s="10">
        <v>1372</v>
      </c>
      <c r="J7" s="10"/>
      <c r="K7" s="9">
        <v>4258.6567164179105</v>
      </c>
      <c r="M7" s="12"/>
    </row>
    <row r="8" spans="1:13">
      <c r="A8" t="s">
        <v>12</v>
      </c>
      <c r="B8">
        <v>10014</v>
      </c>
      <c r="C8" s="9">
        <v>3300</v>
      </c>
      <c r="D8" s="9"/>
      <c r="E8" s="9">
        <v>3325</v>
      </c>
      <c r="F8" s="10">
        <v>987</v>
      </c>
      <c r="G8" s="10"/>
      <c r="H8" s="9">
        <v>5105</v>
      </c>
      <c r="I8" s="10">
        <v>1283</v>
      </c>
      <c r="J8" s="10"/>
      <c r="K8" s="9">
        <v>4539.1379310344828</v>
      </c>
      <c r="M8" s="12"/>
    </row>
    <row r="9" spans="1:13">
      <c r="A9" t="s">
        <v>13</v>
      </c>
      <c r="B9">
        <v>10036</v>
      </c>
      <c r="C9" s="9">
        <v>2995</v>
      </c>
      <c r="D9" s="9"/>
      <c r="E9" s="9">
        <v>3375</v>
      </c>
      <c r="F9" s="10">
        <v>1019</v>
      </c>
      <c r="G9" s="10"/>
      <c r="H9" s="9">
        <v>4433.375</v>
      </c>
      <c r="I9" s="10">
        <v>1035.25</v>
      </c>
      <c r="J9" s="10"/>
      <c r="K9" s="9">
        <v>4357.8125</v>
      </c>
    </row>
    <row r="10" spans="1:13">
      <c r="A10" t="s">
        <v>14</v>
      </c>
      <c r="B10" s="7">
        <v>7030</v>
      </c>
      <c r="C10" s="9">
        <v>2143</v>
      </c>
      <c r="D10" s="9"/>
      <c r="E10" s="9">
        <v>2400</v>
      </c>
      <c r="F10" s="10">
        <v>1071</v>
      </c>
      <c r="G10" s="10"/>
      <c r="H10" s="9">
        <v>2909.6</v>
      </c>
      <c r="I10" s="10">
        <v>1166.4000000000001</v>
      </c>
      <c r="J10" s="10"/>
    </row>
    <row r="11" spans="1:13">
      <c r="A11" t="s">
        <v>15</v>
      </c>
      <c r="B11" s="7">
        <v>7310</v>
      </c>
      <c r="C11" s="9">
        <v>1900</v>
      </c>
      <c r="D11" s="9"/>
      <c r="E11" s="9">
        <v>2540</v>
      </c>
      <c r="F11" s="10">
        <v>1083</v>
      </c>
      <c r="G11" s="10"/>
      <c r="H11" s="9">
        <v>2693.6666666666665</v>
      </c>
      <c r="I11" s="10">
        <v>1107.1111111111111</v>
      </c>
      <c r="J11" s="10"/>
    </row>
    <row r="12" spans="1:13">
      <c r="A12" t="s">
        <v>16</v>
      </c>
      <c r="B12" s="7">
        <v>7054</v>
      </c>
      <c r="C12" s="9">
        <v>1525</v>
      </c>
      <c r="D12" s="9"/>
      <c r="E12" s="9"/>
      <c r="H12" s="9">
        <v>1304.8333333333333</v>
      </c>
      <c r="I12" s="10">
        <v>1011.6666666666666</v>
      </c>
      <c r="J12" s="10"/>
    </row>
  </sheetData>
  <mergeCells count="2">
    <mergeCell ref="E2:F2"/>
    <mergeCell ref="H2:I2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topLeftCell="A4" workbookViewId="0">
      <selection activeCell="B19" sqref="B19:B21"/>
    </sheetView>
  </sheetViews>
  <sheetFormatPr defaultRowHeight="15"/>
  <sheetData>
    <row r="1" spans="1:1">
      <c r="A1" t="s">
        <v>45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6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/>
  <dimension ref="A1:B13"/>
  <sheetViews>
    <sheetView workbookViewId="0"/>
  </sheetViews>
  <sheetFormatPr defaultRowHeight="15"/>
  <sheetData>
    <row r="1" spans="1:2">
      <c r="A1">
        <v>1</v>
      </c>
    </row>
    <row r="2" spans="1:2">
      <c r="A2" t="s">
        <v>55</v>
      </c>
    </row>
    <row r="3" spans="1:2">
      <c r="A3">
        <v>1</v>
      </c>
    </row>
    <row r="4" spans="1:2">
      <c r="A4">
        <v>0</v>
      </c>
    </row>
    <row r="5" spans="1:2">
      <c r="A5">
        <v>100</v>
      </c>
    </row>
    <row r="6" spans="1:2">
      <c r="A6">
        <v>5</v>
      </c>
    </row>
    <row r="7" spans="1:2">
      <c r="A7" s="39"/>
      <c r="B7" s="39"/>
    </row>
    <row r="8" spans="1:2">
      <c r="A8" t="s">
        <v>56</v>
      </c>
    </row>
    <row r="9" spans="1:2">
      <c r="A9" t="s">
        <v>57</v>
      </c>
    </row>
    <row r="13" spans="1:2">
      <c r="B13" s="3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Model</vt:lpstr>
      <vt:lpstr>Sheet2</vt:lpstr>
      <vt:lpstr>Preference</vt:lpstr>
      <vt:lpstr>Budget</vt:lpstr>
      <vt:lpstr>Preference_weight</vt:lpstr>
      <vt:lpstr>Salary</vt:lpstr>
      <vt:lpstr>Time_value__min.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Lugo</dc:creator>
  <cp:lastModifiedBy>Jeny</cp:lastModifiedBy>
  <dcterms:created xsi:type="dcterms:W3CDTF">2009-10-26T18:41:54Z</dcterms:created>
  <dcterms:modified xsi:type="dcterms:W3CDTF">2009-12-07T04:41:11Z</dcterms:modified>
</cp:coreProperties>
</file>